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<sst xmlns="http://schemas.openxmlformats.org/spreadsheetml/2006/main" count="156" uniqueCount="111">
  <si>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</si>
  <si>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</si>
  <si>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</si>
  <si>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</si>
  <si>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</si>
  <si>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</si>
  <si>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</si>
  <si>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</si>
  <si>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</si>
  <si>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</si>
  <si>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</si>
  <si>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</si>
  <si>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</si>
  <si>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</si>
  <si>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</si>
  <si>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</si>
  <si>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</si>
  <si>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</si>
  <si>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</si>
  <si>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</si>
  <si>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</si>
  <si>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</si>
  <si>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</si>
  <si>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</si>
  <si>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</si>
  <si>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</si>
  <si>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</si>
  <si>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</si>
  <si>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</si>
  <si>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</si>
  <si>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</si>
  <si>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</si>
  <si>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</si>
  <si>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</si>
  <si>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</si>
  <si>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</si>
  <si>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</si>
  <si>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</si>
  <si>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</si>
  <si>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</si>
  <si>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</si>
  <si>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</si>
  <si>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</si>
  <si>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</si>
  <si>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</si>
  <si>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</si>
  <si>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</si>
  <si>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</si>
  <si>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</si>
  <si>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</si>
  <si>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</si>
  <si>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</si>
  <si>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</si>
  <si>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</si>
  <si>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</si>
  <si>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</si>
  <si>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</si>
  <si>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</si>
  <si>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</si>
  <si>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</si>
  <si>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</si>
  <si>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</si>
  <si>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</si>
  <si>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</si>
  <si>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</si>
  <si>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</si>
  <si>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</si>
  <si>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</si>
  <si>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</si>
  <si>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</si>
  <si>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</si>
  <si>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</si>
  <si>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</si>
  <si>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</si>
  <si>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</si>
  <si>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</si>
  <si>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</si>
  <si>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</si>
  <si>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</si>
  <si>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</si>
  <si>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</si>
  <si>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</si>
  <si>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</si>
  <si>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</si>
  <si>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</si>
  <si>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</si>
  <si>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</si>
  <si>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</si>
  <si>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</si>
  <si>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</si>
  <si>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</si>
  <si>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</si>
  <si>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</si>
  <si>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</si>
  <si>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</si>
  <si>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</si>
  <si>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</si>
  <si>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</si>
  <si>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</si>
  <si>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</si>
  <si>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</si>
  <si>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</si>
  <si>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</si>
  <si>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</si>
  <si>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</si>
  <si>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</si>
  <si>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</si>
  <si>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</si>
  <si>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</si>
  <si>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</si>
  <si>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28.03.2014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</si>
</sst>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62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41656999"/>
        <c:axId val="39368672"/>
      </c:bar3D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18773729"/>
        <c:axId val="34745834"/>
      </c:bar3D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44277051"/>
        <c:axId val="62949140"/>
      </c:bar3D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29671349"/>
        <c:axId val="65715550"/>
      </c:bar3D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54569039"/>
        <c:axId val="21359304"/>
      </c:bar3D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304"/>
        <c:crosses val="autoZero"/>
        <c:auto val="1"/>
        <c:lblOffset val="100"/>
        <c:tickLblSkip val="2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58016009"/>
        <c:axId val="52382034"/>
      </c:bar3D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1676259"/>
        <c:axId val="15086332"/>
      </c:bar3D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1559261"/>
        <c:axId val="14033350"/>
      </c:bar3D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59191287"/>
        <c:axId val="62959536"/>
      </c:bar3D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103</v>
      </c>
      <c r="C3" s="122" t="s">
        <v>104</v>
      </c>
      <c r="D3" s="122" t="s">
        <v>29</v>
      </c>
      <c r="E3" s="122" t="s">
        <v>28</v>
      </c>
      <c r="F3" s="122" t="s">
        <v>105</v>
      </c>
      <c r="G3" s="122" t="s">
        <v>106</v>
      </c>
      <c r="H3" s="122" t="s">
        <v>107</v>
      </c>
      <c r="I3" s="122" t="s">
        <v>108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80601.7-7627.3</f>
        <v>72974.4</v>
      </c>
      <c r="C6" s="56">
        <v>279531.5</v>
      </c>
      <c r="D6" s="57">
        <f>7985.1+539+415.1+9890.7+509.1+95.4+495.3+8129.6+543.8+124.7+4+806.2+1384.8+4074.5+2508.4-0.1+1809.8+197+2.8+391.5+5351+1046.8+1404.7+285.4+80.8+603.2+1837.5+3003.4+196.9</f>
        <v>53716.400000000016</v>
      </c>
      <c r="E6" s="3">
        <f>D6/D134*100</f>
        <v>41.58391774317037</v>
      </c>
      <c r="F6" s="3">
        <f>D6/B6*100</f>
        <v>73.60992348001494</v>
      </c>
      <c r="G6" s="3">
        <f aca="true" t="shared" si="0" ref="G6:G41">D6/C6*100</f>
        <v>19.216582031005455</v>
      </c>
      <c r="H6" s="3">
        <f>B6-D6</f>
        <v>19257.999999999978</v>
      </c>
      <c r="I6" s="3">
        <f aca="true" t="shared" si="1" ref="I6:I41">C6-D6</f>
        <v>225815.09999999998</v>
      </c>
    </row>
    <row r="7" spans="1:9" ht="18">
      <c r="A7" s="31" t="s">
        <v>3</v>
      </c>
      <c r="B7" s="52">
        <f>55353.4-857.3</f>
        <v>54496.1</v>
      </c>
      <c r="C7" s="53">
        <v>220378.6</v>
      </c>
      <c r="D7" s="54">
        <f>7985.1+61.4+9890.7+1.2+8129.6+806.2+1384.8+4074.5+2508.4-0.1+1256+5351+1046.8+1404.7+196.9</f>
        <v>44097.200000000004</v>
      </c>
      <c r="E7" s="1">
        <f>D7/D6*100</f>
        <v>82.09261975858395</v>
      </c>
      <c r="F7" s="1">
        <f>D7/B7*100</f>
        <v>80.91808404638131</v>
      </c>
      <c r="G7" s="1">
        <f t="shared" si="0"/>
        <v>20.009746862898666</v>
      </c>
      <c r="H7" s="1">
        <f>B7-D7</f>
        <v>10398.899999999994</v>
      </c>
      <c r="I7" s="1">
        <f t="shared" si="1"/>
        <v>176281.4</v>
      </c>
    </row>
    <row r="8" spans="1:9" ht="18">
      <c r="A8" s="31" t="s">
        <v>2</v>
      </c>
      <c r="B8" s="52">
        <f>16.5-7</f>
        <v>9.5</v>
      </c>
      <c r="C8" s="53">
        <v>44.6</v>
      </c>
      <c r="D8" s="54">
        <f>0.1+0.1+0.3+0.3</f>
        <v>0.8</v>
      </c>
      <c r="E8" s="13">
        <f>D8/D6*100</f>
        <v>0.001489303080623422</v>
      </c>
      <c r="F8" s="1">
        <f>D8/B8*100</f>
        <v>8.421052631578947</v>
      </c>
      <c r="G8" s="1">
        <f t="shared" si="0"/>
        <v>1.7937219730941705</v>
      </c>
      <c r="H8" s="1">
        <f aca="true" t="shared" si="2" ref="H8:H30">B8-D8</f>
        <v>8.7</v>
      </c>
      <c r="I8" s="1">
        <f t="shared" si="1"/>
        <v>43.800000000000004</v>
      </c>
    </row>
    <row r="9" spans="1:9" ht="18">
      <c r="A9" s="31" t="s">
        <v>1</v>
      </c>
      <c r="B9" s="52">
        <f>4861.4-337.5</f>
        <v>4523.9</v>
      </c>
      <c r="C9" s="53">
        <v>17103.7</v>
      </c>
      <c r="D9" s="58">
        <f>538.7+346.9+429.4+56.3+419.6+508.1+71-0.1+453.2+98.5+2.8+391.5+199.8+80.8+202.8+35.8</f>
        <v>3835.100000000001</v>
      </c>
      <c r="E9" s="1">
        <f>D9/D6*100</f>
        <v>7.139532805623608</v>
      </c>
      <c r="F9" s="1">
        <f aca="true" t="shared" si="3" ref="F9:F39">D9/B9*100</f>
        <v>84.77419925285707</v>
      </c>
      <c r="G9" s="1">
        <f t="shared" si="0"/>
        <v>22.422633699141127</v>
      </c>
      <c r="H9" s="1">
        <f t="shared" si="2"/>
        <v>688.7999999999988</v>
      </c>
      <c r="I9" s="1">
        <f t="shared" si="1"/>
        <v>13268.6</v>
      </c>
    </row>
    <row r="10" spans="1:9" ht="18">
      <c r="A10" s="31" t="s">
        <v>0</v>
      </c>
      <c r="B10" s="52">
        <f>20011.8-6389.6</f>
        <v>13622.199999999999</v>
      </c>
      <c r="C10" s="53">
        <v>39445.5</v>
      </c>
      <c r="D10" s="59">
        <f>1.1+76.7+36.7+34.9+18.5+42.2+88.1+82.5+80.9+400.1+1837.5+2957.3</f>
        <v>5656.5</v>
      </c>
      <c r="E10" s="1">
        <f>D10/D6*100</f>
        <v>10.530303594432983</v>
      </c>
      <c r="F10" s="1">
        <f t="shared" si="3"/>
        <v>41.52412972941229</v>
      </c>
      <c r="G10" s="1">
        <f t="shared" si="0"/>
        <v>14.340038787694414</v>
      </c>
      <c r="H10" s="1">
        <f t="shared" si="2"/>
        <v>7965.699999999999</v>
      </c>
      <c r="I10" s="1">
        <f t="shared" si="1"/>
        <v>33789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0.04598223261424815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290.59999999999707</v>
      </c>
      <c r="C12" s="53">
        <f>C6-C7-C8-C9-C10-C11</f>
        <v>2277.299999999991</v>
      </c>
      <c r="D12" s="53">
        <f>D6-D7-D8-D9-D10-D11</f>
        <v>102.100000000012</v>
      </c>
      <c r="E12" s="1">
        <f>D12/D6*100</f>
        <v>0.19007230566458655</v>
      </c>
      <c r="F12" s="1">
        <f t="shared" si="3"/>
        <v>35.13420509291571</v>
      </c>
      <c r="G12" s="1">
        <f t="shared" si="0"/>
        <v>4.483379440566127</v>
      </c>
      <c r="H12" s="1">
        <f t="shared" si="2"/>
        <v>188.49999999998505</v>
      </c>
      <c r="I12" s="1">
        <f t="shared" si="1"/>
        <v>2175.199999999979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51566.9-2995.2</f>
        <v>48571.700000000004</v>
      </c>
      <c r="C17" s="56">
        <v>176050.5</v>
      </c>
      <c r="D17" s="57">
        <f>5329.2+6976.4+310.1+0.1+574.9+417.4+5396.4+2+668.9+83+171.9+366.8+7074.6+0.1+0.1+821.2+7.6+8.6+0.9+5585.2+2.9+0.4+456.2+427.1+1512+1289.7+309.6+556.1</f>
        <v>38349.399999999994</v>
      </c>
      <c r="E17" s="3">
        <f>D17/D134*100</f>
        <v>29.687735870235848</v>
      </c>
      <c r="F17" s="3">
        <f>D17/B17*100</f>
        <v>78.95420584414379</v>
      </c>
      <c r="G17" s="3">
        <f t="shared" si="0"/>
        <v>21.78318153029954</v>
      </c>
      <c r="H17" s="3">
        <f>B17-D17</f>
        <v>10222.30000000001</v>
      </c>
      <c r="I17" s="3">
        <f t="shared" si="1"/>
        <v>137701.1</v>
      </c>
    </row>
    <row r="18" spans="1:9" ht="18">
      <c r="A18" s="31" t="s">
        <v>5</v>
      </c>
      <c r="B18" s="52">
        <f>37781.3-1205.3</f>
        <v>36576</v>
      </c>
      <c r="C18" s="53">
        <v>133077.8</v>
      </c>
      <c r="D18" s="54">
        <f>5127.2+6545.1+310.1+0.1+5190.4+6767.1+5380.4+556.1</f>
        <v>29876.5</v>
      </c>
      <c r="E18" s="1">
        <f>D18/D17*100</f>
        <v>77.90604285855842</v>
      </c>
      <c r="F18" s="1">
        <f t="shared" si="3"/>
        <v>81.68334426946632</v>
      </c>
      <c r="G18" s="1">
        <f t="shared" si="0"/>
        <v>22.45040119388809</v>
      </c>
      <c r="H18" s="1">
        <f t="shared" si="2"/>
        <v>6699.5</v>
      </c>
      <c r="I18" s="1">
        <f t="shared" si="1"/>
        <v>103201.29999999999</v>
      </c>
    </row>
    <row r="19" spans="1:9" ht="18">
      <c r="A19" s="31" t="s">
        <v>2</v>
      </c>
      <c r="B19" s="52">
        <f>1754+46.4-30-25-1.5-341.5</f>
        <v>1402.4</v>
      </c>
      <c r="C19" s="53">
        <f>7565.3-5.5</f>
        <v>7559.8</v>
      </c>
      <c r="D19" s="54">
        <f>15+99.7+173.8+0.6+107.5+22.1+0.5+193.8+202.2+7.6+0.9+0.4+198.3+0.9+0.9+95.5</f>
        <v>1119.7</v>
      </c>
      <c r="E19" s="1">
        <f>D19/D17*100</f>
        <v>2.919732772872588</v>
      </c>
      <c r="F19" s="1">
        <f t="shared" si="3"/>
        <v>79.84169994295493</v>
      </c>
      <c r="G19" s="1">
        <f t="shared" si="0"/>
        <v>14.811238392550068</v>
      </c>
      <c r="H19" s="1">
        <f t="shared" si="2"/>
        <v>282.70000000000005</v>
      </c>
      <c r="I19" s="1">
        <f t="shared" si="1"/>
        <v>6440.1</v>
      </c>
    </row>
    <row r="20" spans="1:9" ht="18">
      <c r="A20" s="31" t="s">
        <v>1</v>
      </c>
      <c r="B20" s="52">
        <f>674.2-143.5</f>
        <v>530.7</v>
      </c>
      <c r="C20" s="53">
        <v>2836.6</v>
      </c>
      <c r="D20" s="54">
        <f>50.7+162.6+43.4+2.3+47.2+1.8+59.1-0.1+62.8+64.5+13.9</f>
        <v>508.2</v>
      </c>
      <c r="E20" s="1">
        <f>D20/D17*100</f>
        <v>1.3251837056120828</v>
      </c>
      <c r="F20" s="1">
        <f t="shared" si="3"/>
        <v>95.76031656302995</v>
      </c>
      <c r="G20" s="1">
        <f t="shared" si="0"/>
        <v>17.915814707748716</v>
      </c>
      <c r="H20" s="1">
        <f t="shared" si="2"/>
        <v>22.500000000000057</v>
      </c>
      <c r="I20" s="1">
        <f t="shared" si="1"/>
        <v>2328.4</v>
      </c>
    </row>
    <row r="21" spans="1:9" ht="18">
      <c r="A21" s="31" t="s">
        <v>0</v>
      </c>
      <c r="B21" s="52">
        <f>7505.6-763.3-17.5-83-1186.7</f>
        <v>5455.1</v>
      </c>
      <c r="C21" s="53">
        <v>19349.6</v>
      </c>
      <c r="D21" s="54">
        <f>36.6+15.7+3.3+2+290.1+4.1+24.2+41.8-0.1+460.8+0.9+2.5+257.9+361.7+1303.2+901</f>
        <v>3705.7</v>
      </c>
      <c r="E21" s="1">
        <f>D21/D17*100</f>
        <v>9.662993423625926</v>
      </c>
      <c r="F21" s="1">
        <f t="shared" si="3"/>
        <v>67.93092702241937</v>
      </c>
      <c r="G21" s="1">
        <f t="shared" si="0"/>
        <v>19.151300285277216</v>
      </c>
      <c r="H21" s="1">
        <f t="shared" si="2"/>
        <v>1749.4000000000005</v>
      </c>
      <c r="I21" s="1">
        <f t="shared" si="1"/>
        <v>15643.899999999998</v>
      </c>
    </row>
    <row r="22" spans="1:9" ht="18">
      <c r="A22" s="31" t="s">
        <v>15</v>
      </c>
      <c r="B22" s="52">
        <f>352.7+7.9-2.4</f>
        <v>358.2</v>
      </c>
      <c r="C22" s="53">
        <v>1388.5</v>
      </c>
      <c r="D22" s="54">
        <f>14.2+80.1+19.7+105+3.5+1.3+30+84.1</f>
        <v>337.9</v>
      </c>
      <c r="E22" s="1">
        <f>D22/D17*100</f>
        <v>0.88110896128753</v>
      </c>
      <c r="F22" s="1">
        <f t="shared" si="3"/>
        <v>94.33277498604131</v>
      </c>
      <c r="G22" s="1">
        <f t="shared" si="0"/>
        <v>24.335613971912135</v>
      </c>
      <c r="H22" s="1">
        <f t="shared" si="2"/>
        <v>20.30000000000001</v>
      </c>
      <c r="I22" s="1">
        <f t="shared" si="1"/>
        <v>1050.6</v>
      </c>
    </row>
    <row r="23" spans="1:9" ht="18.75" thickBot="1">
      <c r="A23" s="31" t="s">
        <v>35</v>
      </c>
      <c r="B23" s="53">
        <f>B17-B18-B19-B20-B21-B22</f>
        <v>4249.300000000004</v>
      </c>
      <c r="C23" s="53">
        <f>C17-C18-C19-C20-C21-C22</f>
        <v>11838.200000000012</v>
      </c>
      <c r="D23" s="53">
        <f>D17-D18-D19-D20-D21-D22</f>
        <v>2801.3999999999946</v>
      </c>
      <c r="E23" s="1">
        <f>D23/D17*100</f>
        <v>7.30493827804345</v>
      </c>
      <c r="F23" s="1">
        <f t="shared" si="3"/>
        <v>65.92615254277156</v>
      </c>
      <c r="G23" s="1">
        <f t="shared" si="0"/>
        <v>23.66407055126617</v>
      </c>
      <c r="H23" s="1">
        <f t="shared" si="2"/>
        <v>1447.9000000000092</v>
      </c>
      <c r="I23" s="1">
        <f t="shared" si="1"/>
        <v>9036.800000000017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9864.5-1364</f>
        <v>8500.5</v>
      </c>
      <c r="C31" s="56">
        <v>38286.9</v>
      </c>
      <c r="D31" s="60">
        <f>1347.1+62.9+5.5+1121.1+3+1.1+2.6+0.1+234+6+147.2+4.6+1039.4+104.2+50.8+0.5+110.9+1079.5+38+332+67.8+22.1+92.4+1134.6+86.2+65+3.4+18.4+51.6+1048</f>
        <v>8280</v>
      </c>
      <c r="E31" s="3">
        <f>D31/D134*100</f>
        <v>6.409864378726991</v>
      </c>
      <c r="F31" s="3">
        <f>D31/B31*100</f>
        <v>97.40603493912123</v>
      </c>
      <c r="G31" s="3">
        <f t="shared" si="0"/>
        <v>21.626195905126817</v>
      </c>
      <c r="H31" s="3">
        <f aca="true" t="shared" si="4" ref="H31:H41">B31-D31</f>
        <v>220.5</v>
      </c>
      <c r="I31" s="3">
        <f t="shared" si="1"/>
        <v>30006.9</v>
      </c>
    </row>
    <row r="32" spans="1:9" ht="18">
      <c r="A32" s="31" t="s">
        <v>3</v>
      </c>
      <c r="B32" s="52">
        <f>6784.1-138.9</f>
        <v>6645.200000000001</v>
      </c>
      <c r="C32" s="53">
        <v>28976.1</v>
      </c>
      <c r="D32" s="54">
        <f>1119.5+1121.1+1039.4+104.2+1079.5+1133.4+1048</f>
        <v>6645.1</v>
      </c>
      <c r="E32" s="1">
        <f>D32/D31*100</f>
        <v>80.2548309178744</v>
      </c>
      <c r="F32" s="1">
        <f t="shared" si="3"/>
        <v>99.99849515439715</v>
      </c>
      <c r="G32" s="1">
        <f t="shared" si="0"/>
        <v>22.93303791745611</v>
      </c>
      <c r="H32" s="1">
        <f t="shared" si="4"/>
        <v>0.1000000000003638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811.9-515.3</f>
        <v>296.6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1.704106280193237</v>
      </c>
      <c r="F34" s="1">
        <f t="shared" si="3"/>
        <v>47.57248819959542</v>
      </c>
      <c r="G34" s="1">
        <f t="shared" si="0"/>
        <v>8.142890120036936</v>
      </c>
      <c r="H34" s="1">
        <f t="shared" si="4"/>
        <v>155.5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f>126.8-27.5</f>
        <v>99.3</v>
      </c>
      <c r="C35" s="62">
        <v>715.3</v>
      </c>
      <c r="D35" s="63">
        <f>38.5+5.5+3+4.5+22.1</f>
        <v>73.6</v>
      </c>
      <c r="E35" s="21">
        <f>D35/D31*100</f>
        <v>0.8888888888888888</v>
      </c>
      <c r="F35" s="21">
        <f t="shared" si="3"/>
        <v>74.11883182275932</v>
      </c>
      <c r="G35" s="21">
        <f t="shared" si="0"/>
        <v>10.289389067524116</v>
      </c>
      <c r="H35" s="21">
        <f t="shared" si="4"/>
        <v>25.700000000000003</v>
      </c>
      <c r="I35" s="21">
        <f t="shared" si="1"/>
        <v>641.6999999999999</v>
      </c>
    </row>
    <row r="36" spans="1:9" ht="18">
      <c r="A36" s="31" t="s">
        <v>15</v>
      </c>
      <c r="B36" s="52">
        <f>20.8-13.6</f>
        <v>7.200000000000001</v>
      </c>
      <c r="C36" s="53">
        <v>45.2</v>
      </c>
      <c r="D36" s="53">
        <f>3.6</f>
        <v>3.6</v>
      </c>
      <c r="E36" s="1">
        <f>D36/D31*100</f>
        <v>0.043478260869565216</v>
      </c>
      <c r="F36" s="1">
        <f t="shared" si="3"/>
        <v>49.99999999999999</v>
      </c>
      <c r="G36" s="1">
        <f t="shared" si="0"/>
        <v>7.964601769911504</v>
      </c>
      <c r="H36" s="1">
        <f t="shared" si="4"/>
        <v>3.600000000000001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1452.1999999999994</v>
      </c>
      <c r="C37" s="52">
        <f>C31-C32-C34-C35-C33-C36</f>
        <v>6817.500000000003</v>
      </c>
      <c r="D37" s="52">
        <f>D31-D32-D34-D35-D33-D36</f>
        <v>1416.6</v>
      </c>
      <c r="E37" s="1">
        <f>D37/D31*100</f>
        <v>17.10869565217391</v>
      </c>
      <c r="F37" s="1">
        <f t="shared" si="3"/>
        <v>97.54854703208929</v>
      </c>
      <c r="G37" s="1">
        <f t="shared" si="0"/>
        <v>20.77887788778877</v>
      </c>
      <c r="H37" s="1">
        <f>B37-D37</f>
        <v>35.599999999999454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281.6-105.9</f>
        <v>175.70000000000002</v>
      </c>
      <c r="C41" s="56">
        <v>1079.9</v>
      </c>
      <c r="D41" s="57">
        <f>39.9+10-0.1+63.8</f>
        <v>113.6</v>
      </c>
      <c r="E41" s="3">
        <f>D41/D134*100</f>
        <v>0.08794210065499833</v>
      </c>
      <c r="F41" s="3">
        <f>D41/B41*100</f>
        <v>64.65566306203755</v>
      </c>
      <c r="G41" s="3">
        <f t="shared" si="0"/>
        <v>10.519492545606072</v>
      </c>
      <c r="H41" s="3">
        <f t="shared" si="4"/>
        <v>62.10000000000002</v>
      </c>
      <c r="I41" s="3">
        <f t="shared" si="1"/>
        <v>966.3000000000001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1442.5-64.6</f>
        <v>1377.9</v>
      </c>
      <c r="C43" s="56">
        <v>6105.1</v>
      </c>
      <c r="D43" s="57">
        <f>179.7+225.2+3.4+199.4+211.8+7.4+5.4+7.6+190.5+3.4+230.5</f>
        <v>1264.3000000000002</v>
      </c>
      <c r="E43" s="3">
        <f>D43/D134*100</f>
        <v>0.9787429388918523</v>
      </c>
      <c r="F43" s="3">
        <f>D43/B43*100</f>
        <v>91.75557007039698</v>
      </c>
      <c r="G43" s="3">
        <f aca="true" t="shared" si="5" ref="G43:G73">D43/C43*100</f>
        <v>20.70891549687966</v>
      </c>
      <c r="H43" s="3">
        <f>B43-D43</f>
        <v>113.59999999999991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f>1245.3-44.5</f>
        <v>1200.8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100</v>
      </c>
      <c r="G44" s="1">
        <f t="shared" si="5"/>
        <v>21.896026695355662</v>
      </c>
      <c r="H44" s="1">
        <f aca="true" t="shared" si="8" ref="H44:H71">B44-D44</f>
        <v>0</v>
      </c>
      <c r="I44" s="1">
        <f t="shared" si="6"/>
        <v>4283.3</v>
      </c>
    </row>
    <row r="45" spans="1:9" ht="18">
      <c r="A45" s="31" t="s">
        <v>2</v>
      </c>
      <c r="B45" s="52">
        <f>0.3-0.3</f>
        <v>0</v>
      </c>
      <c r="C45" s="53">
        <v>1</v>
      </c>
      <c r="D45" s="54"/>
      <c r="E45" s="1">
        <f>D45/D43*100</f>
        <v>0</v>
      </c>
      <c r="F45" s="1"/>
      <c r="G45" s="1">
        <f t="shared" si="5"/>
        <v>0</v>
      </c>
      <c r="H45" s="1">
        <f t="shared" si="8"/>
        <v>0</v>
      </c>
      <c r="I45" s="1">
        <f t="shared" si="6"/>
        <v>1</v>
      </c>
    </row>
    <row r="46" spans="1:9" ht="18">
      <c r="A46" s="31" t="s">
        <v>1</v>
      </c>
      <c r="B46" s="52">
        <f>7-0.4</f>
        <v>6.6</v>
      </c>
      <c r="C46" s="53">
        <v>35.1</v>
      </c>
      <c r="D46" s="54">
        <f>3.2+3.4</f>
        <v>6.6</v>
      </c>
      <c r="E46" s="1">
        <f>D46/D43*100</f>
        <v>0.5220279996836193</v>
      </c>
      <c r="F46" s="1">
        <f t="shared" si="7"/>
        <v>100</v>
      </c>
      <c r="G46" s="1">
        <f t="shared" si="5"/>
        <v>18.8034188034188</v>
      </c>
      <c r="H46" s="1">
        <f t="shared" si="8"/>
        <v>0</v>
      </c>
      <c r="I46" s="1">
        <f t="shared" si="6"/>
        <v>28.5</v>
      </c>
    </row>
    <row r="47" spans="1:9" ht="18">
      <c r="A47" s="31" t="s">
        <v>0</v>
      </c>
      <c r="B47" s="52">
        <f>150.4-18.1</f>
        <v>132.3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24.56538170823885</v>
      </c>
      <c r="G47" s="1">
        <f t="shared" si="5"/>
        <v>9.078212290502794</v>
      </c>
      <c r="H47" s="1">
        <f t="shared" si="8"/>
        <v>99.80000000000001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38.200000000000124</v>
      </c>
      <c r="C48" s="53">
        <f>C43-C44-C47-C46-C45</f>
        <v>226.9</v>
      </c>
      <c r="D48" s="53">
        <f>D43-D44-D47-D46-D45</f>
        <v>24.400000000000226</v>
      </c>
      <c r="E48" s="1">
        <f>D48/D43*100</f>
        <v>1.9299216958000651</v>
      </c>
      <c r="F48" s="1">
        <f t="shared" si="7"/>
        <v>63.87434554973861</v>
      </c>
      <c r="G48" s="1">
        <f t="shared" si="5"/>
        <v>10.753635962979386</v>
      </c>
      <c r="H48" s="1">
        <f t="shared" si="8"/>
        <v>13.799999999999898</v>
      </c>
      <c r="I48" s="1">
        <f t="shared" si="6"/>
        <v>202.49999999999977</v>
      </c>
    </row>
    <row r="49" spans="1:9" ht="18.75" thickBot="1">
      <c r="A49" s="30" t="s">
        <v>4</v>
      </c>
      <c r="B49" s="55">
        <f>3088.9-111.5</f>
        <v>2977.4</v>
      </c>
      <c r="C49" s="56">
        <v>12054.8</v>
      </c>
      <c r="D49" s="57">
        <f>282.8+343.5+104.6+27.4+31.1+70.8+315.1+27.8+66.3+5+25+425.5+95.6+8.8+334.8+43.9+50.2+364.8+68.9</f>
        <v>2691.9</v>
      </c>
      <c r="E49" s="3">
        <f>D49/D134*100</f>
        <v>2.083902647475264</v>
      </c>
      <c r="F49" s="3">
        <f>D49/B49*100</f>
        <v>90.41109693020756</v>
      </c>
      <c r="G49" s="3">
        <f t="shared" si="5"/>
        <v>22.330523940670936</v>
      </c>
      <c r="H49" s="3">
        <f>B49-D49</f>
        <v>285.5</v>
      </c>
      <c r="I49" s="3">
        <f t="shared" si="6"/>
        <v>9362.9</v>
      </c>
    </row>
    <row r="50" spans="1:9" ht="18">
      <c r="A50" s="31" t="s">
        <v>3</v>
      </c>
      <c r="B50" s="52">
        <f>1910.9-9.6</f>
        <v>1901.3000000000002</v>
      </c>
      <c r="C50" s="53">
        <v>7727</v>
      </c>
      <c r="D50" s="54">
        <f>282.8+343.5+279.8+360.5+269.9+364.8</f>
        <v>1901.3</v>
      </c>
      <c r="E50" s="1">
        <f>D50/D49*100</f>
        <v>70.6304097477618</v>
      </c>
      <c r="F50" s="1">
        <f t="shared" si="7"/>
        <v>99.99999999999999</v>
      </c>
      <c r="G50" s="1">
        <f t="shared" si="5"/>
        <v>24.605927268021226</v>
      </c>
      <c r="H50" s="1">
        <f t="shared" si="8"/>
        <v>0</v>
      </c>
      <c r="I50" s="1">
        <f t="shared" si="6"/>
        <v>5825.7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69.4-39.1</f>
        <v>30.300000000000004</v>
      </c>
      <c r="C52" s="53">
        <v>325</v>
      </c>
      <c r="D52" s="54">
        <f>2.4+4.2+4.2+8.7+3.1+5.2</f>
        <v>27.8</v>
      </c>
      <c r="E52" s="1">
        <f>D52/D49*100</f>
        <v>1.0327278130688362</v>
      </c>
      <c r="F52" s="1">
        <f t="shared" si="7"/>
        <v>91.74917491749174</v>
      </c>
      <c r="G52" s="1">
        <f t="shared" si="5"/>
        <v>8.553846153846154</v>
      </c>
      <c r="H52" s="1">
        <f t="shared" si="8"/>
        <v>2.5000000000000036</v>
      </c>
      <c r="I52" s="1">
        <f t="shared" si="6"/>
        <v>297.2</v>
      </c>
    </row>
    <row r="53" spans="1:9" ht="18">
      <c r="A53" s="31" t="s">
        <v>0</v>
      </c>
      <c r="B53" s="52">
        <f>182.4-33.7</f>
        <v>148.7</v>
      </c>
      <c r="C53" s="53">
        <v>534.1</v>
      </c>
      <c r="D53" s="54">
        <f>6+11+5+10.4+0.1+20.8+16</f>
        <v>69.3</v>
      </c>
      <c r="E53" s="1">
        <f>D53/D49*100</f>
        <v>2.5743898361751922</v>
      </c>
      <c r="F53" s="1">
        <f t="shared" si="7"/>
        <v>46.603900470746474</v>
      </c>
      <c r="G53" s="1">
        <f t="shared" si="5"/>
        <v>12.975098296199212</v>
      </c>
      <c r="H53" s="1">
        <f t="shared" si="8"/>
        <v>79.39999999999999</v>
      </c>
      <c r="I53" s="1">
        <f t="shared" si="6"/>
        <v>464.8</v>
      </c>
    </row>
    <row r="54" spans="1:9" ht="18.75" thickBot="1">
      <c r="A54" s="31" t="s">
        <v>35</v>
      </c>
      <c r="B54" s="53">
        <f>B49-B50-B53-B52-B51</f>
        <v>897.0999999999999</v>
      </c>
      <c r="C54" s="53">
        <f>C49-C50-C53-C52-C51</f>
        <v>3458.9999999999995</v>
      </c>
      <c r="D54" s="53">
        <f>D49-D50-D53-D52-D51</f>
        <v>693.5000000000002</v>
      </c>
      <c r="E54" s="1">
        <f>D54/D49*100</f>
        <v>25.762472602994173</v>
      </c>
      <c r="F54" s="1">
        <f t="shared" si="7"/>
        <v>77.3046483112251</v>
      </c>
      <c r="G54" s="1">
        <f t="shared" si="5"/>
        <v>20.04914715235618</v>
      </c>
      <c r="H54" s="1">
        <f t="shared" si="8"/>
        <v>203.59999999999968</v>
      </c>
      <c r="I54" s="1">
        <f>C54-D54</f>
        <v>2765.499999999999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716.9-89.8</f>
        <v>627.1</v>
      </c>
      <c r="C56" s="56">
        <v>3908.9</v>
      </c>
      <c r="D56" s="57">
        <f>128-60.9+102.5+11.8+75.2+16.7+4.5+87.9+0.1+68.6+30.5+35.2+2.4+30+93-9.8</f>
        <v>615.7</v>
      </c>
      <c r="E56" s="3">
        <f>D56/D134*100</f>
        <v>0.4766368958915711</v>
      </c>
      <c r="F56" s="3">
        <f>D56/B56*100</f>
        <v>98.18210811672779</v>
      </c>
      <c r="G56" s="3">
        <f t="shared" si="5"/>
        <v>15.751234362608407</v>
      </c>
      <c r="H56" s="3">
        <f>B56-D56</f>
        <v>11.399999999999977</v>
      </c>
      <c r="I56" s="3">
        <f t="shared" si="6"/>
        <v>3293.2</v>
      </c>
    </row>
    <row r="57" spans="1:9" ht="18">
      <c r="A57" s="31" t="s">
        <v>3</v>
      </c>
      <c r="B57" s="52">
        <f>568.9-44.6</f>
        <v>524.3</v>
      </c>
      <c r="C57" s="53">
        <v>2589.6</v>
      </c>
      <c r="D57" s="54">
        <f>128-60.9+102.5+75.2+87.9+68.6+30+93</f>
        <v>524.3000000000001</v>
      </c>
      <c r="E57" s="1">
        <f>D57/D56*100</f>
        <v>85.15510800714634</v>
      </c>
      <c r="F57" s="1">
        <f t="shared" si="7"/>
        <v>100.00000000000003</v>
      </c>
      <c r="G57" s="1">
        <f t="shared" si="5"/>
        <v>20.24637009576769</v>
      </c>
      <c r="H57" s="1">
        <f t="shared" si="8"/>
        <v>0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118.2-43.5</f>
        <v>74.7</v>
      </c>
      <c r="C59" s="53">
        <v>297.4</v>
      </c>
      <c r="D59" s="54">
        <f>4.5+4.5+30.5+35.2</f>
        <v>74.7</v>
      </c>
      <c r="E59" s="1">
        <f>D59/D56*100</f>
        <v>12.132532077310378</v>
      </c>
      <c r="F59" s="1">
        <f t="shared" si="7"/>
        <v>100</v>
      </c>
      <c r="G59" s="1">
        <f t="shared" si="5"/>
        <v>25.117686617350373</v>
      </c>
      <c r="H59" s="1">
        <f t="shared" si="8"/>
        <v>0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28.100000000000065</v>
      </c>
      <c r="C61" s="53">
        <f>C56-C57-C59-C60-C58</f>
        <v>293.20000000000016</v>
      </c>
      <c r="D61" s="53">
        <f>D56-D57-D59-D60-D58</f>
        <v>16.699999999999974</v>
      </c>
      <c r="E61" s="1">
        <f>D61/D56*100</f>
        <v>2.7123599155432796</v>
      </c>
      <c r="F61" s="1">
        <f t="shared" si="7"/>
        <v>59.430604982206184</v>
      </c>
      <c r="G61" s="1">
        <f t="shared" si="5"/>
        <v>5.695770804911311</v>
      </c>
      <c r="H61" s="1">
        <f t="shared" si="8"/>
        <v>11.400000000000091</v>
      </c>
      <c r="I61" s="1">
        <f t="shared" si="6"/>
        <v>276.50000000000017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0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 t="e">
        <f>D66/B66*100</f>
        <v>#DIV/0!</v>
      </c>
      <c r="G66" s="3">
        <f t="shared" si="5"/>
        <v>0</v>
      </c>
      <c r="H66" s="3">
        <f>B66-D66</f>
        <v>0</v>
      </c>
      <c r="I66" s="3">
        <f t="shared" si="6"/>
        <v>460</v>
      </c>
    </row>
    <row r="67" spans="1:9" ht="18">
      <c r="A67" s="31" t="s">
        <v>8</v>
      </c>
      <c r="B67" s="52">
        <f>43.1-43.1</f>
        <v>0</v>
      </c>
      <c r="C67" s="53">
        <v>257.4</v>
      </c>
      <c r="D67" s="54"/>
      <c r="E67" s="1"/>
      <c r="F67" s="118" t="e">
        <f t="shared" si="7"/>
        <v>#DIV/0!</v>
      </c>
      <c r="G67" s="1">
        <f t="shared" si="5"/>
        <v>0</v>
      </c>
      <c r="H67" s="1">
        <f t="shared" si="8"/>
        <v>0</v>
      </c>
      <c r="I67" s="1">
        <f t="shared" si="6"/>
        <v>257.4</v>
      </c>
    </row>
    <row r="68" spans="1:9" ht="18.75" thickBot="1">
      <c r="A68" s="31" t="s">
        <v>9</v>
      </c>
      <c r="B68" s="52">
        <f>48.9-48.9</f>
        <v>0</v>
      </c>
      <c r="C68" s="53">
        <v>202.6</v>
      </c>
      <c r="D68" s="54"/>
      <c r="E68" s="1"/>
      <c r="F68" s="118" t="e">
        <f t="shared" si="7"/>
        <v>#DIV/0!</v>
      </c>
      <c r="G68" s="1">
        <f t="shared" si="5"/>
        <v>0</v>
      </c>
      <c r="H68" s="1">
        <f t="shared" si="8"/>
        <v>0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11996.7-135.3-92-166.3-161.6-146.4</f>
        <v>11295.100000000002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</f>
        <v>10194.9</v>
      </c>
      <c r="E87" s="3">
        <f>D87/D134*100</f>
        <v>7.892261637039106</v>
      </c>
      <c r="F87" s="3">
        <f aca="true" t="shared" si="11" ref="F87:F92">D87/B87*100</f>
        <v>90.25949305451034</v>
      </c>
      <c r="G87" s="3">
        <f t="shared" si="9"/>
        <v>22.748145768067047</v>
      </c>
      <c r="H87" s="3">
        <f aca="true" t="shared" si="12" ref="H87:H92">B87-D87</f>
        <v>1100.2000000000025</v>
      </c>
      <c r="I87" s="3">
        <f t="shared" si="10"/>
        <v>34621.5</v>
      </c>
    </row>
    <row r="88" spans="1:9" ht="18">
      <c r="A88" s="31" t="s">
        <v>3</v>
      </c>
      <c r="B88" s="52">
        <f>9491.4-24.9-77.3-69-105.1-50.3</f>
        <v>9164.800000000001</v>
      </c>
      <c r="C88" s="53">
        <v>38623.9</v>
      </c>
      <c r="D88" s="54">
        <f>3.8+55.8+877.5+206+1.6+755.1+834.4+26.6+41.3+1268.7+0.5+8.5+536.6+685.6+565+6.3-0.1+21.4+100.1+302.4+492.5+445.4+29.6+0.1+201.4+262.7+1370.2</f>
        <v>9099</v>
      </c>
      <c r="E88" s="1">
        <f>D88/D87*100</f>
        <v>89.25050760674455</v>
      </c>
      <c r="F88" s="1">
        <f t="shared" si="11"/>
        <v>99.28203561452513</v>
      </c>
      <c r="G88" s="1">
        <f t="shared" si="9"/>
        <v>23.55795245948752</v>
      </c>
      <c r="H88" s="1">
        <f t="shared" si="12"/>
        <v>65.80000000000109</v>
      </c>
      <c r="I88" s="1">
        <f t="shared" si="10"/>
        <v>29524.9</v>
      </c>
    </row>
    <row r="89" spans="1:9" ht="18">
      <c r="A89" s="31" t="s">
        <v>33</v>
      </c>
      <c r="B89" s="52">
        <f>761.5-15.7-40.4-33.5-11.1</f>
        <v>660.8</v>
      </c>
      <c r="C89" s="53">
        <v>1866.3</v>
      </c>
      <c r="D89" s="54">
        <f>125+55.5+51.3+1.7-0.1+10.4+5.3</f>
        <v>249.10000000000002</v>
      </c>
      <c r="E89" s="1">
        <f>D89/D87*100</f>
        <v>2.443378552021109</v>
      </c>
      <c r="F89" s="1">
        <f t="shared" si="11"/>
        <v>37.69673123486683</v>
      </c>
      <c r="G89" s="1">
        <f t="shared" si="9"/>
        <v>13.347264641268822</v>
      </c>
      <c r="H89" s="1">
        <f t="shared" si="12"/>
        <v>411.69999999999993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1469.5000000000011</v>
      </c>
      <c r="C91" s="53">
        <f>C87-C88-C89-C90</f>
        <v>4326.2</v>
      </c>
      <c r="D91" s="53">
        <f>D87-D88-D89-D90</f>
        <v>846.7999999999996</v>
      </c>
      <c r="E91" s="1">
        <f>D91/D87*100</f>
        <v>8.306113841234339</v>
      </c>
      <c r="F91" s="1">
        <f t="shared" si="11"/>
        <v>57.62504253147321</v>
      </c>
      <c r="G91" s="1">
        <f>D91/C91*100</f>
        <v>19.573759881651327</v>
      </c>
      <c r="H91" s="1">
        <f t="shared" si="12"/>
        <v>622.7000000000015</v>
      </c>
      <c r="I91" s="1">
        <f>C91-D91</f>
        <v>3479.4</v>
      </c>
    </row>
    <row r="92" spans="1:9" ht="19.5" thickBot="1">
      <c r="A92" s="15" t="s">
        <v>12</v>
      </c>
      <c r="B92" s="64">
        <f>10401.1-79</f>
        <v>10322.1</v>
      </c>
      <c r="C92" s="75">
        <v>39290.3</v>
      </c>
      <c r="D92" s="57">
        <f>2618.9+2514.7+108.2+3415.7+1160.5+185.2+4.1+84.7</f>
        <v>10092.000000000002</v>
      </c>
      <c r="E92" s="3">
        <f>D92/D134*100</f>
        <v>7.812602815231015</v>
      </c>
      <c r="F92" s="3">
        <f t="shared" si="11"/>
        <v>97.77080245298923</v>
      </c>
      <c r="G92" s="3">
        <f>D92/C92*100</f>
        <v>25.685729047627536</v>
      </c>
      <c r="H92" s="3">
        <f t="shared" si="12"/>
        <v>230.09999999999854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1514.5-188.4</f>
        <v>1326.1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0.8460556496993634</v>
      </c>
      <c r="F98" s="27">
        <f>D98/B98*100</f>
        <v>82.4145992006636</v>
      </c>
      <c r="G98" s="27">
        <f aca="true" t="shared" si="13" ref="G98:G111">D98/C98*100</f>
        <v>20.658954292843372</v>
      </c>
      <c r="H98" s="27">
        <f>B98-D98</f>
        <v>233.19999999999982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f>1390-162.5</f>
        <v>1227.5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84.49694501018332</v>
      </c>
      <c r="G100" s="1">
        <f t="shared" si="13"/>
        <v>22.069963401140527</v>
      </c>
      <c r="H100" s="1">
        <f>B100-D100</f>
        <v>190.29999999999973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98.59999999999991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56.49087221095321</v>
      </c>
      <c r="G101" s="100">
        <f t="shared" si="13"/>
        <v>9.821900899312269</v>
      </c>
      <c r="H101" s="100">
        <f>B101-D101</f>
        <v>42.90000000000009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4090.2000000000007</v>
      </c>
      <c r="C102" s="97">
        <f>SUM(C103:C131)-C110-C114+C132-C127-C128-C104-C107</f>
        <v>20052.3</v>
      </c>
      <c r="D102" s="97">
        <f>SUM(D103:D131)-D110-D114+D132-D127-D128-D104-D107</f>
        <v>2764.7999999999997</v>
      </c>
      <c r="E102" s="98">
        <f>D102/D134*100</f>
        <v>2.1403373229836213</v>
      </c>
      <c r="F102" s="98">
        <f>D102/B102*100</f>
        <v>67.59571659087572</v>
      </c>
      <c r="G102" s="98">
        <f t="shared" si="13"/>
        <v>13.78794452506695</v>
      </c>
      <c r="H102" s="98">
        <f>B102-D102</f>
        <v>1325.400000000001</v>
      </c>
      <c r="I102" s="98">
        <f t="shared" si="14"/>
        <v>17287.5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0.777633101851852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f>497.1+0.7</f>
        <v>497.8</v>
      </c>
      <c r="C104" s="54">
        <f>1242.6+0.7</f>
        <v>1243.3</v>
      </c>
      <c r="D104" s="86">
        <f>1.4</f>
        <v>1.4</v>
      </c>
      <c r="E104" s="1"/>
      <c r="F104" s="1">
        <f t="shared" si="15"/>
        <v>0.28123744475693047</v>
      </c>
      <c r="G104" s="1">
        <f t="shared" si="13"/>
        <v>0.1126035550550953</v>
      </c>
      <c r="H104" s="1">
        <f t="shared" si="16"/>
        <v>496.40000000000003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f>6.6-6.6</f>
        <v>0</v>
      </c>
      <c r="C106" s="71">
        <v>36.5</v>
      </c>
      <c r="D106" s="83"/>
      <c r="E106" s="6">
        <f>D106/D102*100</f>
        <v>0</v>
      </c>
      <c r="F106" s="120" t="e">
        <f t="shared" si="15"/>
        <v>#DIV/0!</v>
      </c>
      <c r="G106" s="6">
        <f t="shared" si="13"/>
        <v>0</v>
      </c>
      <c r="H106" s="6">
        <f t="shared" si="16"/>
        <v>0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f>18.2-7.2</f>
        <v>11</v>
      </c>
      <c r="C108" s="71">
        <v>75.5</v>
      </c>
      <c r="D108" s="83">
        <f>5.5+5.5</f>
        <v>11</v>
      </c>
      <c r="E108" s="6">
        <f>D108/D102*100</f>
        <v>0.39785879629629634</v>
      </c>
      <c r="F108" s="6">
        <f t="shared" si="15"/>
        <v>100</v>
      </c>
      <c r="G108" s="6">
        <f t="shared" si="13"/>
        <v>14.56953642384106</v>
      </c>
      <c r="H108" s="6">
        <f t="shared" si="16"/>
        <v>0</v>
      </c>
      <c r="I108" s="6">
        <f t="shared" si="14"/>
        <v>64.5</v>
      </c>
    </row>
    <row r="109" spans="1:9" ht="37.5">
      <c r="A109" s="19" t="s">
        <v>47</v>
      </c>
      <c r="B109" s="84">
        <f>280.3-48.1</f>
        <v>232.20000000000002</v>
      </c>
      <c r="C109" s="71">
        <v>1050</v>
      </c>
      <c r="D109" s="83">
        <f>149.7+2.5</f>
        <v>152.2</v>
      </c>
      <c r="E109" s="6">
        <f>D109/D102*100</f>
        <v>5.504918981481482</v>
      </c>
      <c r="F109" s="6">
        <f t="shared" si="15"/>
        <v>65.54694229112833</v>
      </c>
      <c r="G109" s="6">
        <f t="shared" si="13"/>
        <v>14.495238095238093</v>
      </c>
      <c r="H109" s="6">
        <f t="shared" si="16"/>
        <v>80.00000000000003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f>29.9-25</f>
        <v>4.899999999999999</v>
      </c>
      <c r="C112" s="71">
        <v>488.6</v>
      </c>
      <c r="D112" s="83">
        <v>4.9</v>
      </c>
      <c r="E112" s="6">
        <f>D112/D102*100</f>
        <v>0.1772280092592593</v>
      </c>
      <c r="F112" s="6">
        <f>D112/B112*100</f>
        <v>100.00000000000004</v>
      </c>
      <c r="G112" s="6">
        <f aca="true" t="shared" si="17" ref="G112:G132">D112/C112*100</f>
        <v>1.002865329512894</v>
      </c>
      <c r="H112" s="6">
        <f t="shared" si="16"/>
        <v>0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f>47.4-3.5</f>
        <v>43.9</v>
      </c>
      <c r="C113" s="63">
        <v>153.4</v>
      </c>
      <c r="D113" s="83">
        <f>13.5+13.4+14.3</f>
        <v>41.2</v>
      </c>
      <c r="E113" s="6">
        <f>D113/D102*100</f>
        <v>1.4901620370370372</v>
      </c>
      <c r="F113" s="6">
        <f t="shared" si="15"/>
        <v>93.8496583143508</v>
      </c>
      <c r="G113" s="6">
        <f t="shared" si="17"/>
        <v>26.857887874837026</v>
      </c>
      <c r="H113" s="6">
        <f t="shared" si="16"/>
        <v>2.6999999999999957</v>
      </c>
      <c r="I113" s="6">
        <f t="shared" si="14"/>
        <v>112.2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13.5+13.4+13.5</f>
        <v>40.4</v>
      </c>
      <c r="E114" s="1"/>
      <c r="F114" s="1">
        <f t="shared" si="15"/>
        <v>100</v>
      </c>
      <c r="G114" s="1">
        <f t="shared" si="17"/>
        <v>33.33333333333333</v>
      </c>
      <c r="H114" s="1">
        <f t="shared" si="16"/>
        <v>0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0.5859375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f>1076.2-829.9</f>
        <v>246.30000000000007</v>
      </c>
      <c r="C117" s="63">
        <v>1700.1</v>
      </c>
      <c r="D117" s="87">
        <f>196.6+25+11.8</f>
        <v>233.4</v>
      </c>
      <c r="E117" s="21">
        <f>D117/D102*100</f>
        <v>8.441840277777779</v>
      </c>
      <c r="F117" s="6">
        <f t="shared" si="15"/>
        <v>94.76248477466503</v>
      </c>
      <c r="G117" s="6">
        <f t="shared" si="17"/>
        <v>13.728604199752956</v>
      </c>
      <c r="H117" s="6">
        <f t="shared" si="16"/>
        <v>12.900000000000063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/>
      <c r="C119" s="63">
        <v>321.5</v>
      </c>
      <c r="D119" s="87"/>
      <c r="E119" s="21">
        <f>D119/D102*100</f>
        <v>0</v>
      </c>
      <c r="F119" s="120" t="e">
        <f t="shared" si="15"/>
        <v>#DIV/0!</v>
      </c>
      <c r="G119" s="6">
        <f t="shared" si="17"/>
        <v>0</v>
      </c>
      <c r="H119" s="6">
        <f t="shared" si="16"/>
        <v>0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f>7.5-7</f>
        <v>0.5</v>
      </c>
      <c r="C123" s="63">
        <v>67.6</v>
      </c>
      <c r="D123" s="87">
        <f>0.5</f>
        <v>0.5</v>
      </c>
      <c r="E123" s="21">
        <f>D123/D102*100</f>
        <v>0.01808449074074074</v>
      </c>
      <c r="F123" s="6">
        <f t="shared" si="15"/>
        <v>100</v>
      </c>
      <c r="G123" s="6">
        <f t="shared" si="17"/>
        <v>0.7396449704142012</v>
      </c>
      <c r="H123" s="6">
        <f t="shared" si="16"/>
        <v>0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f>20-20</f>
        <v>0</v>
      </c>
      <c r="C125" s="63">
        <v>115</v>
      </c>
      <c r="D125" s="87"/>
      <c r="E125" s="21">
        <f>D125/D102*100</f>
        <v>0</v>
      </c>
      <c r="F125" s="120" t="e">
        <f t="shared" si="15"/>
        <v>#DIV/0!</v>
      </c>
      <c r="G125" s="6">
        <f>D125/C125*100</f>
        <v>0</v>
      </c>
      <c r="H125" s="6">
        <f t="shared" si="16"/>
        <v>0</v>
      </c>
      <c r="I125" s="6">
        <f t="shared" si="14"/>
        <v>115</v>
      </c>
    </row>
    <row r="126" spans="1:9" s="2" customFormat="1" ht="18.75">
      <c r="A126" s="19" t="s">
        <v>32</v>
      </c>
      <c r="B126" s="84">
        <f>213.4-20.7</f>
        <v>192.70000000000002</v>
      </c>
      <c r="C126" s="63">
        <v>868.2</v>
      </c>
      <c r="D126" s="87">
        <f>21.4+1.2+34.6+22.6+3.4+31.2+5.1+22.6+3+44.8</f>
        <v>189.90000000000003</v>
      </c>
      <c r="E126" s="21">
        <f>D126/D102*100</f>
        <v>6.868489583333336</v>
      </c>
      <c r="F126" s="6">
        <f t="shared" si="15"/>
        <v>98.5469641930462</v>
      </c>
      <c r="G126" s="6">
        <f t="shared" si="17"/>
        <v>21.872840359364204</v>
      </c>
      <c r="H126" s="6">
        <f t="shared" si="16"/>
        <v>2.799999999999983</v>
      </c>
      <c r="I126" s="6">
        <f t="shared" si="14"/>
        <v>678.3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21.4+1.2+34.6+22.6+31.2+22.6+44.8</f>
        <v>178.40000000000003</v>
      </c>
      <c r="E127" s="1">
        <f>D127/D126*100</f>
        <v>93.94418114797261</v>
      </c>
      <c r="F127" s="1">
        <f>D127/B127*100</f>
        <v>99.88801791713328</v>
      </c>
      <c r="G127" s="1">
        <f t="shared" si="17"/>
        <v>23.878998795341992</v>
      </c>
      <c r="H127" s="1">
        <f t="shared" si="16"/>
        <v>0.1999999999999602</v>
      </c>
      <c r="I127" s="1">
        <f t="shared" si="14"/>
        <v>568.7</v>
      </c>
    </row>
    <row r="128" spans="1:9" s="41" customFormat="1" ht="18">
      <c r="A128" s="31" t="s">
        <v>33</v>
      </c>
      <c r="B128" s="85">
        <f>13.1-6.6</f>
        <v>6.5</v>
      </c>
      <c r="C128" s="54">
        <v>27.4</v>
      </c>
      <c r="D128" s="86">
        <f>3.4+3</f>
        <v>6.4</v>
      </c>
      <c r="E128" s="1">
        <f>D128/D126*100</f>
        <v>3.370194839389152</v>
      </c>
      <c r="F128" s="1">
        <f>D128/B128*100</f>
        <v>98.46153846153847</v>
      </c>
      <c r="G128" s="1">
        <f>D128/C128*100</f>
        <v>23.357664233576646</v>
      </c>
      <c r="H128" s="1">
        <f t="shared" si="16"/>
        <v>0.09999999999999964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75.73784722222223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5692.000000000001</v>
      </c>
      <c r="C133" s="88">
        <f>C41+C66+C69+C74+C76+C84+C98+C102+C96+C81+C94</f>
        <v>27282.4</v>
      </c>
      <c r="D133" s="63">
        <f>D41+D66+D69+D74+D76+D84+D98+D102+D96+D81+D94</f>
        <v>3971.2999999999997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162338.20000000004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129175.90000000001</v>
      </c>
      <c r="E134" s="40">
        <v>100</v>
      </c>
      <c r="F134" s="3">
        <f>D134/B134*100</f>
        <v>79.57209085723507</v>
      </c>
      <c r="G134" s="3">
        <f aca="true" t="shared" si="18" ref="G134:G140">D134/C134*100</f>
        <v>20.591484374651298</v>
      </c>
      <c r="H134" s="3">
        <f aca="true" t="shared" si="19" ref="H134:H140">B134-D134</f>
        <v>33162.30000000003</v>
      </c>
      <c r="I134" s="3">
        <f aca="true" t="shared" si="20" ref="I134:I140">C134-D134</f>
        <v>498150.9</v>
      </c>
      <c r="K134" s="49"/>
      <c r="L134" s="50"/>
    </row>
    <row r="135" spans="1:12" ht="18.75">
      <c r="A135" s="25" t="s">
        <v>5</v>
      </c>
      <c r="B135" s="70">
        <f>B7+B18+B32+B50+B57+B88+B110+B114+B44+B127</f>
        <v>110727.50000000001</v>
      </c>
      <c r="C135" s="70">
        <f>C7+C18+C32+C50+C57+C88+C110+C114+C44+C127</f>
        <v>437725.39999999997</v>
      </c>
      <c r="D135" s="70">
        <f>D7+D18+D32+D50+D57+D88+D110+D114+D44+D127</f>
        <v>93563.00000000001</v>
      </c>
      <c r="E135" s="6">
        <f>D135/D134*100</f>
        <v>72.43069334140502</v>
      </c>
      <c r="F135" s="6">
        <f aca="true" t="shared" si="21" ref="F135:F146">D135/B135*100</f>
        <v>84.49843083244903</v>
      </c>
      <c r="G135" s="6">
        <f t="shared" si="18"/>
        <v>21.37481626608829</v>
      </c>
      <c r="H135" s="6">
        <f t="shared" si="19"/>
        <v>17164.5</v>
      </c>
      <c r="I135" s="20">
        <f t="shared" si="20"/>
        <v>344162.39999999997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20894.699999999997</v>
      </c>
      <c r="C136" s="71">
        <f>C10+C21+C34+C53+C59+C89+C47+C128+C104+C107</f>
        <v>64854.40000000001</v>
      </c>
      <c r="D136" s="71">
        <f>D10+D21+D34+D53+D59+D89+D47+D128+D104+D107</f>
        <v>9936.7</v>
      </c>
      <c r="E136" s="6">
        <f>D136/D134*100</f>
        <v>7.6923791512193835</v>
      </c>
      <c r="F136" s="6">
        <f t="shared" si="21"/>
        <v>47.55607881424477</v>
      </c>
      <c r="G136" s="6">
        <f t="shared" si="18"/>
        <v>15.321551043568363</v>
      </c>
      <c r="H136" s="6">
        <f t="shared" si="19"/>
        <v>10957.999999999996</v>
      </c>
      <c r="I136" s="20">
        <f t="shared" si="20"/>
        <v>54917.70000000001</v>
      </c>
      <c r="K136" s="49"/>
      <c r="L136" s="106"/>
    </row>
    <row r="137" spans="1:12" ht="18.75">
      <c r="A137" s="25" t="s">
        <v>1</v>
      </c>
      <c r="B137" s="70">
        <f>B20+B9+B52+B46+B58+B33+B99</f>
        <v>5091.5</v>
      </c>
      <c r="C137" s="70">
        <f>C20+C9+C52+C46+C58+C33+C99</f>
        <v>20323.899999999998</v>
      </c>
      <c r="D137" s="70">
        <f>D20+D9+D52+D46+D58+D33+D99</f>
        <v>4377.700000000002</v>
      </c>
      <c r="E137" s="6">
        <f>D137/D134*100</f>
        <v>3.388944841878401</v>
      </c>
      <c r="F137" s="6">
        <f t="shared" si="21"/>
        <v>85.98055582834138</v>
      </c>
      <c r="G137" s="6">
        <f t="shared" si="18"/>
        <v>21.539665123327715</v>
      </c>
      <c r="H137" s="6">
        <f t="shared" si="19"/>
        <v>713.7999999999984</v>
      </c>
      <c r="I137" s="20">
        <f t="shared" si="20"/>
        <v>15946.199999999997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1625</v>
      </c>
      <c r="C138" s="70">
        <f>C11+C22+C100+C60+C36+C90</f>
        <v>7143.8</v>
      </c>
      <c r="D138" s="70">
        <f>D11+D22+D100+D60+D36+D90</f>
        <v>1403.4</v>
      </c>
      <c r="E138" s="6">
        <f>D138/D134*100</f>
        <v>1.0864255639016256</v>
      </c>
      <c r="F138" s="6">
        <f t="shared" si="21"/>
        <v>86.36307692307693</v>
      </c>
      <c r="G138" s="6">
        <f t="shared" si="18"/>
        <v>19.6450068590946</v>
      </c>
      <c r="H138" s="6">
        <f t="shared" si="19"/>
        <v>221.5999999999999</v>
      </c>
      <c r="I138" s="20">
        <f t="shared" si="20"/>
        <v>5740.4</v>
      </c>
      <c r="K138" s="49"/>
      <c r="L138" s="106"/>
    </row>
    <row r="139" spans="1:12" ht="18.75">
      <c r="A139" s="25" t="s">
        <v>2</v>
      </c>
      <c r="B139" s="70">
        <f>B8+B19+B45+B51</f>
        <v>1411.9</v>
      </c>
      <c r="C139" s="70">
        <f>C8+C19+C45+C51</f>
        <v>7615.1</v>
      </c>
      <c r="D139" s="70">
        <f>D8+D19+D45+D51</f>
        <v>1120.5</v>
      </c>
      <c r="E139" s="6">
        <f>D139/D134*100</f>
        <v>0.86742186429512</v>
      </c>
      <c r="F139" s="6">
        <f t="shared" si="21"/>
        <v>79.36114455697995</v>
      </c>
      <c r="G139" s="6">
        <f t="shared" si="18"/>
        <v>14.714186287770351</v>
      </c>
      <c r="H139" s="6">
        <f t="shared" si="19"/>
        <v>291.4000000000001</v>
      </c>
      <c r="I139" s="20">
        <f t="shared" si="20"/>
        <v>6494.6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22587.600000000028</v>
      </c>
      <c r="C140" s="70">
        <f>C134-C135-C136-C137-C138-C139</f>
        <v>89664.20000000007</v>
      </c>
      <c r="D140" s="70">
        <f>D134-D135-D136-D137-D138-D139</f>
        <v>18774.59999999999</v>
      </c>
      <c r="E140" s="6">
        <f>D140/D134*100</f>
        <v>14.53413523730045</v>
      </c>
      <c r="F140" s="6">
        <f t="shared" si="21"/>
        <v>83.11905647346317</v>
      </c>
      <c r="G140" s="46">
        <f t="shared" si="18"/>
        <v>20.938791624750987</v>
      </c>
      <c r="H140" s="6">
        <f t="shared" si="19"/>
        <v>3813.0000000000364</v>
      </c>
      <c r="I140" s="6">
        <f t="shared" si="20"/>
        <v>70889.60000000008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f>2522.9-1200</f>
        <v>1322.9</v>
      </c>
      <c r="C146" s="70">
        <v>8750.7</v>
      </c>
      <c r="D146" s="70">
        <f>1079.6+99+23+18.9+98</f>
        <v>1318.5</v>
      </c>
      <c r="E146" s="21"/>
      <c r="F146" s="6">
        <f t="shared" si="21"/>
        <v>99.66739738453397</v>
      </c>
      <c r="G146" s="6">
        <f t="shared" si="22"/>
        <v>15.067366039288284</v>
      </c>
      <c r="H146" s="6">
        <f t="shared" si="24"/>
        <v>4.400000000000091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f>783.1-687.9</f>
        <v>95.20000000000005</v>
      </c>
      <c r="C150" s="93">
        <v>3939.6</v>
      </c>
      <c r="D150" s="93">
        <f>95.1</f>
        <v>95.1</v>
      </c>
      <c r="E150" s="26"/>
      <c r="F150" s="6">
        <f>D150/B150*100</f>
        <v>99.89495798319322</v>
      </c>
      <c r="G150" s="6">
        <f t="shared" si="22"/>
        <v>2.413950654888821</v>
      </c>
      <c r="H150" s="6">
        <f t="shared" si="24"/>
        <v>0.10000000000005116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178337.80000000005</v>
      </c>
      <c r="C151" s="94">
        <f>C134+C142+C146+C147+C143+C150+C149+C144+C148+C145</f>
        <v>671689.7999999999</v>
      </c>
      <c r="D151" s="94">
        <f>D134+D142+D146+D147+D143+D150+D149+D144+D148+D145</f>
        <v>140952.80000000002</v>
      </c>
      <c r="E151" s="27"/>
      <c r="F151" s="3">
        <f>D151/B151*100</f>
        <v>79.03697365337017</v>
      </c>
      <c r="G151" s="3">
        <f t="shared" si="22"/>
        <v>20.984805783860352</v>
      </c>
      <c r="H151" s="3">
        <f>B151-D151</f>
        <v>37385.00000000003</v>
      </c>
      <c r="I151" s="3">
        <f t="shared" si="23"/>
        <v>530736.9999999999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129175.90000000001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129175.90000000001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2014-03-28T05:59:58Z</dcterms:modified>
  <cp:category/>
  <cp:version/>
  <cp:contentType/>
  <cp:contentStatus/>
</cp:coreProperties>
</file>